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<sst xmlns="http://schemas.openxmlformats.org/spreadsheetml/2006/main" count="4324" uniqueCount="1006">
  <si>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</si>
  <si>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</si>
  <si>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</si>
  <si>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</si>
  <si>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</si>
  <si>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</si>
  <si>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</si>
  <si>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</si>
  <si>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</si>
  <si>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</si>
  <si>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</si>
  <si>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</si>
  <si>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</si>
  <si>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</si>
  <si>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</si>
  <si>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</si>
  <si>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</si>
  <si>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</si>
  <si>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</si>
  <si>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</si>
  <si>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</si>
  <si>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</si>
  <si>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</si>
  <si>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</si>
  <si>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</si>
  <si>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</si>
  <si>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</si>
  <si>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</si>
  <si>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</si>
  <si>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</si>
  <si>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</si>
  <si>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</si>
  <si>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</si>
  <si>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</si>
  <si>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</si>
  <si>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</si>
  <si>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</si>
  <si>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</si>
  <si>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</si>
  <si>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</si>
  <si>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</si>
  <si>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</si>
  <si>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</si>
  <si>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</si>
  <si>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</si>
  <si>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</si>
  <si>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</si>
  <si>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</si>
  <si>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</si>
  <si>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</si>
  <si>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</si>
  <si>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</si>
  <si>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</si>
  <si>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</si>
  <si>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</si>
  <si>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</si>
  <si>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</si>
  <si>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</si>
  <si>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</si>
  <si>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</si>
  <si>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</si>
  <si>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</si>
  <si>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</si>
  <si>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</si>
  <si>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</si>
  <si>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</si>
  <si>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</si>
  <si>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</si>
  <si>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</si>
  <si>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</si>
  <si>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</si>
  <si>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</si>
  <si>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</si>
  <si>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</si>
  <si>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</si>
  <si>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</si>
  <si>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</si>
  <si>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</si>
  <si>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</si>
  <si>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</si>
  <si>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</si>
  <si>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</si>
  <si>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</si>
  <si>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</si>
  <si>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</si>
  <si>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</si>
  <si>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</si>
  <si>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</si>
  <si>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</si>
  <si>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</si>
  <si>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</si>
  <si>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</si>
  <si>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</si>
  <si>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</si>
  <si>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</si>
  <si>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</si>
  <si>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</si>
  <si>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</si>
  <si>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</si>
  <si>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</si>
  <si>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</si>
  <si>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</si>
  <si>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</si>
  <si>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</si>
  <si>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</si>
  <si>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</si>
  <si>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</si>
  <si>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</si>
  <si>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</si>
  <si>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</si>
  <si>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</si>
  <si>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</si>
  <si>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</si>
  <si>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</si>
  <si>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</si>
  <si>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</si>
  <si>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</si>
  <si>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</si>
  <si>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</si>
  <si>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</si>
  <si>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</si>
  <si>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</si>
  <si>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</si>
  <si>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</si>
  <si>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</si>
  <si>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</si>
  <si>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</si>
  <si>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</si>
  <si>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</si>
  <si>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</si>
  <si>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</si>
  <si>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</si>
  <si>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</si>
  <si>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</si>
  <si>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</si>
  <si>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</si>
  <si>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</si>
  <si>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</si>
  <si>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</si>
  <si>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</si>
  <si>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</si>
  <si>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</si>
  <si>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</si>
  <si>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</si>
  <si>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</si>
  <si>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</si>
  <si>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</si>
  <si>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</si>
  <si>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</si>
  <si>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</si>
  <si>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</si>
  <si>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</si>
  <si>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</si>
  <si>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</si>
  <si>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</si>
  <si>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</si>
  <si>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</si>
  <si>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</si>
  <si>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</si>
  <si>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</si>
  <si>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</si>
  <si>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</si>
  <si>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</si>
  <si>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</si>
  <si>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</si>
  <si>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</si>
  <si>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</si>
  <si>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</si>
  <si>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</si>
  <si>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</si>
  <si>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</si>
  <si>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</si>
  <si>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</si>
  <si>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</si>
  <si>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</si>
  <si>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</si>
  <si>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</si>
  <si>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</si>
  <si>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</si>
  <si>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</si>
  <si>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</si>
  <si>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</si>
  <si>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</si>
  <si>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</si>
  <si>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</si>
  <si>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</si>
  <si>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</si>
  <si>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</si>
  <si>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</si>
  <si>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</si>
  <si>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</si>
  <si>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</si>
  <si>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</si>
  <si>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</si>
  <si>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</si>
  <si>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</si>
  <si>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</si>
  <si>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</si>
  <si>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</si>
  <si>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</si>
  <si>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</si>
  <si>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</si>
  <si>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</si>
  <si>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</si>
  <si>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</si>
  <si>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</si>
  <si>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</si>
  <si>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</si>
  <si>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</si>
  <si>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</si>
  <si>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</si>
  <si>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</si>
  <si>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</si>
  <si>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</si>
  <si>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</si>
  <si>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</si>
  <si>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</si>
  <si>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</si>
  <si>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</si>
  <si>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</si>
  <si>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</si>
  <si>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</si>
  <si>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</si>
  <si>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</si>
  <si>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</si>
  <si>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</si>
  <si>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</si>
  <si>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</si>
  <si>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</si>
  <si>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</si>
  <si>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</si>
  <si>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</si>
  <si>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</si>
  <si>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</si>
  <si>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</si>
  <si>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</si>
  <si>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</si>
  <si>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</si>
  <si>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</si>
  <si>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</si>
  <si>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</si>
  <si>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</si>
  <si>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</si>
  <si>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</si>
  <si>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</si>
  <si>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</si>
  <si>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</si>
  <si>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</si>
  <si>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</si>
  <si>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</si>
  <si>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</si>
  <si>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</si>
  <si>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</si>
  <si>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</si>
  <si>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</si>
  <si>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</si>
  <si>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</si>
  <si>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</si>
  <si>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</si>
  <si>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</si>
  <si>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</si>
  <si>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</si>
  <si>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</si>
  <si>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</si>
  <si>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</si>
  <si>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</si>
  <si>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</si>
  <si>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</si>
  <si>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</si>
  <si>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</si>
  <si>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</si>
  <si>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</si>
  <si>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</si>
  <si>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</si>
  <si>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</si>
  <si>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</si>
  <si>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</si>
  <si>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</si>
  <si>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</si>
  <si>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</si>
  <si>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</si>
  <si>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</si>
  <si>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</si>
  <si>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</si>
  <si>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</si>
  <si>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</si>
  <si>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</si>
  <si>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</si>
  <si>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</si>
  <si>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</si>
  <si>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</si>
  <si>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</si>
  <si>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</si>
  <si>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</si>
  <si>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</si>
  <si>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</si>
  <si>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</si>
  <si>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</si>
  <si>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</si>
  <si>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</si>
  <si>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</si>
  <si>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</si>
  <si>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</si>
  <si>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</si>
  <si>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</si>
  <si>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</si>
  <si>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</si>
  <si>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</si>
  <si>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</si>
  <si>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</si>
  <si>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</si>
  <si>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</si>
  <si>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</si>
  <si>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</si>
  <si>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</si>
  <si>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</si>
  <si>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</si>
  <si>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</si>
  <si>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</si>
  <si>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</si>
  <si>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</si>
  <si>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</si>
  <si>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</si>
  <si>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</si>
  <si>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</si>
  <si>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</si>
  <si>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</si>
  <si>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</si>
  <si>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</si>
  <si>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</si>
  <si>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</si>
  <si>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</si>
  <si>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</si>
  <si>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</si>
  <si>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</si>
  <si>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</si>
  <si>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</si>
  <si>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</si>
  <si>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</si>
  <si>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</si>
  <si>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</si>
  <si>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</si>
  <si>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</si>
  <si>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</si>
  <si>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</si>
  <si>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</si>
  <si>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</si>
  <si>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</si>
  <si>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</si>
  <si>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</si>
  <si>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</si>
  <si>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</si>
  <si>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</si>
  <si>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</si>
  <si>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</si>
  <si>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</si>
  <si>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</si>
  <si>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</si>
  <si>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</si>
  <si>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</si>
  <si>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</si>
  <si>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</si>
  <si>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</si>
  <si>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</si>
  <si>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</si>
  <si>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</si>
  <si>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</si>
  <si>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</si>
  <si>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</si>
  <si>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</si>
  <si>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</si>
  <si>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</si>
  <si>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</si>
  <si>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</si>
  <si>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</si>
  <si>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</si>
  <si>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</si>
  <si>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</si>
  <si>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</si>
  <si>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</si>
  <si>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</si>
  <si>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</si>
  <si>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</si>
  <si>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</si>
  <si>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</si>
  <si>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</si>
  <si>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</si>
  <si>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</si>
  <si>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</si>
  <si>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</si>
  <si>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</si>
  <si>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</si>
  <si>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</si>
  <si>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</si>
  <si>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</si>
  <si>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</si>
  <si>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</si>
  <si>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</si>
  <si>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</si>
  <si>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</si>
  <si>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</si>
  <si>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</si>
  <si>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</si>
  <si>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</si>
  <si>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</si>
  <si>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</si>
  <si>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</si>
  <si>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</si>
  <si>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</si>
  <si>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</si>
  <si>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</si>
  <si>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</si>
  <si>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</si>
  <si>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</si>
  <si>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</si>
  <si>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</si>
  <si>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</si>
  <si>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</si>
  <si>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</si>
  <si>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</si>
  <si>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</si>
  <si>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</si>
  <si>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</si>
  <si>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</si>
  <si>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</si>
  <si>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</si>
  <si>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</si>
  <si>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</si>
  <si>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</si>
  <si>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</si>
  <si>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</si>
  <si>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</si>
  <si>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</si>
  <si>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</si>
  <si>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</si>
  <si>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</si>
  <si>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</si>
  <si>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</si>
  <si>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</si>
  <si>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</si>
  <si>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</si>
  <si>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</si>
  <si>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</si>
  <si>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</si>
  <si>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</si>
  <si>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</si>
  <si>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</si>
  <si>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</si>
  <si>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</si>
  <si>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</si>
  <si>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</si>
  <si>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</si>
  <si>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</si>
  <si>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</si>
  <si>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</si>
  <si>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</si>
  <si>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</si>
  <si>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</si>
  <si>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</si>
  <si>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</si>
  <si>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</si>
  <si>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</si>
  <si>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</si>
  <si>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</si>
  <si>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</si>
  <si>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</si>
  <si>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</si>
  <si>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</si>
  <si>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</si>
  <si>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</si>
  <si>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</si>
  <si>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</si>
  <si>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</si>
  <si>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</si>
  <si>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</si>
  <si>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</si>
  <si>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</si>
  <si>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</si>
  <si>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</si>
  <si>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</si>
  <si>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</si>
  <si>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</si>
  <si>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</si>
  <si>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</si>
  <si>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</si>
  <si>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</si>
  <si>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</si>
  <si>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</si>
  <si>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</si>
  <si>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</si>
  <si>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</si>
  <si>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</si>
  <si>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</si>
  <si>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</si>
  <si>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</si>
  <si>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</si>
  <si>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</si>
  <si>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</si>
  <si>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</si>
  <si>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</si>
  <si>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</si>
  <si>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</si>
  <si>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</si>
  <si>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</si>
  <si>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</si>
  <si>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</si>
  <si>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</si>
  <si>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</si>
  <si>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</si>
  <si>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</si>
  <si>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</si>
  <si>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</si>
  <si>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</si>
  <si>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</si>
  <si>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</si>
  <si>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</si>
  <si>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</si>
  <si>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</si>
  <si>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</si>
  <si>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</si>
  <si>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</si>
  <si>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</si>
  <si>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</si>
  <si>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</si>
  <si>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</si>
  <si>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</si>
  <si>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</si>
  <si>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</si>
  <si>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</si>
  <si>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</si>
  <si>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</si>
  <si>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</si>
  <si>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</si>
  <si>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</si>
  <si>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</si>
  <si>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</si>
  <si>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</si>
  <si>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</si>
  <si>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</si>
  <si>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</si>
  <si>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</si>
  <si>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</si>
  <si>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</si>
  <si>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</si>
  <si>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</si>
  <si>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</si>
  <si>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</si>
  <si>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</si>
  <si>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</si>
  <si>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</si>
  <si>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</si>
  <si>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</si>
  <si>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</si>
  <si>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</si>
  <si>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</si>
  <si>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</si>
  <si>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</si>
  <si>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</si>
  <si>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</si>
  <si>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</si>
  <si>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</si>
  <si>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</si>
  <si>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</si>
  <si>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</si>
  <si>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</si>
  <si>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</si>
  <si>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</si>
  <si>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</si>
  <si>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</si>
  <si>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</si>
  <si>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</si>
  <si>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</si>
  <si>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</si>
  <si>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</si>
  <si>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</si>
  <si>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</si>
  <si>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</si>
  <si>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</si>
  <si>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</si>
  <si>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</si>
  <si>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</si>
  <si>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</si>
  <si>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</si>
  <si>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</si>
  <si>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</si>
  <si>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</si>
  <si>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</si>
  <si>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</si>
  <si>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</si>
  <si>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</si>
  <si>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</si>
  <si>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</si>
  <si>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</si>
  <si>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</si>
  <si>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</si>
  <si>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</si>
  <si>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</si>
  <si>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</si>
  <si>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</si>
  <si>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</si>
  <si>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</si>
  <si>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</si>
  <si>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</si>
  <si>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</si>
  <si>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</si>
  <si>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</si>
  <si>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</si>
  <si>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</si>
  <si>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</si>
  <si>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</si>
  <si>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</si>
  <si>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</si>
  <si>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</si>
  <si>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</si>
  <si>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</si>
  <si>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</si>
  <si>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</si>
  <si>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</si>
  <si>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</si>
  <si>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</si>
  <si>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</si>
  <si>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</si>
  <si>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</si>
  <si>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</si>
  <si>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</si>
  <si>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</si>
  <si>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</si>
  <si>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</si>
  <si>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</si>
  <si>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</si>
  <si>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</si>
  <si>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</si>
  <si>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</si>
  <si>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</si>
  <si>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</si>
  <si>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</si>
  <si>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</si>
  <si>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</si>
  <si>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</si>
  <si>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</si>
  <si>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</si>
  <si>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</si>
  <si>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</si>
  <si>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</si>
  <si>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</si>
  <si>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</si>
  <si>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</si>
  <si>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</si>
  <si>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</si>
  <si>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</si>
  <si>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</si>
  <si>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</si>
  <si>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</si>
  <si>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</si>
  <si>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</si>
  <si>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</si>
  <si>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</si>
  <si>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</si>
  <si>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</si>
  <si>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</si>
  <si>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</si>
  <si>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</si>
  <si>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</si>
  <si>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</si>
  <si>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</si>
  <si>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</si>
  <si>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</si>
  <si>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</si>
  <si>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</si>
  <si>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</si>
  <si>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</si>
  <si>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</si>
  <si>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</si>
  <si>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</si>
  <si>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</si>
  <si>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</si>
  <si>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</si>
  <si>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</si>
  <si>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</si>
  <si>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</si>
  <si>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</si>
  <si>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</si>
  <si>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</si>
  <si>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</si>
  <si>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</si>
  <si>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</si>
  <si>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</si>
  <si>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</si>
  <si>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</si>
  <si>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</si>
  <si>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</si>
  <si>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</si>
  <si>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</si>
  <si>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</si>
  <si>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</si>
  <si>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</si>
  <si>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</si>
  <si>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</si>
  <si>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</si>
  <si>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</si>
  <si>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</si>
  <si>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</si>
  <si>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</si>
  <si>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</si>
  <si>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</si>
  <si>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</si>
  <si>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</si>
  <si>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</si>
  <si>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</si>
  <si>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</si>
  <si>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</si>
  <si>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</si>
  <si>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</si>
  <si>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</si>
  <si>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</si>
  <si>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</si>
  <si>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</si>
  <si>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</si>
  <si>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</si>
  <si>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</si>
  <si>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</si>
  <si>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</si>
  <si>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</si>
  <si>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</si>
  <si>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</si>
  <si>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</si>
  <si>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</si>
  <si>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</si>
  <si>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</si>
  <si>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</si>
  <si>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</si>
  <si>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</si>
  <si>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</si>
  <si>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</si>
  <si>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</si>
  <si>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</si>
  <si>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</si>
  <si>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</si>
  <si>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</si>
  <si>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</si>
  <si>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</si>
  <si>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</si>
  <si>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</si>
  <si>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</si>
  <si>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</si>
  <si>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</si>
  <si>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</si>
  <si>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</si>
  <si>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</si>
  <si>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</si>
  <si>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</si>
  <si>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</si>
  <si>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</si>
  <si>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</si>
  <si>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</si>
  <si>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</si>
  <si>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</si>
  <si>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</si>
  <si>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</si>
  <si>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</si>
  <si>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</si>
  <si>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</si>
  <si>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</si>
  <si>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</si>
  <si>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</si>
  <si>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</si>
  <si>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</si>
  <si>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</si>
  <si>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</si>
  <si>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</si>
  <si>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</si>
  <si>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</si>
  <si>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</si>
  <si>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</si>
  <si>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</si>
  <si>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</si>
  <si>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</si>
  <si>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</si>
  <si>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</si>
  <si>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</si>
  <si>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</si>
  <si>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</si>
  <si>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</si>
  <si>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</si>
  <si>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</si>
  <si>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</si>
  <si>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</si>
  <si>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</si>
  <si>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</si>
  <si>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</si>
  <si>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</si>
  <si>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</si>
  <si>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</si>
  <si>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</si>
  <si>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</si>
  <si>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</si>
  <si>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</si>
  <si>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</si>
  <si>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</si>
  <si>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</si>
  <si>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</si>
  <si>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</si>
  <si>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</si>
  <si>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</si>
  <si>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</si>
  <si>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</si>
  <si>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</si>
  <si>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</si>
  <si>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</si>
  <si>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</si>
  <si>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</si>
  <si>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</si>
  <si>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</si>
  <si>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</si>
  <si>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</si>
  <si>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</si>
  <si>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</si>
  <si>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</si>
  <si>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</si>
  <si>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</si>
  <si>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</si>
  <si>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</si>
  <si>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</si>
  <si>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</si>
  <si>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</si>
  <si>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</si>
  <si>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</si>
  <si>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</si>
  <si>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</si>
  <si>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</si>
  <si>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</si>
  <si>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</si>
  <si>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</si>
  <si>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</si>
  <si>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</si>
  <si>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</si>
  <si>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</si>
  <si>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</si>
  <si>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</si>
  <si>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</si>
  <si>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</si>
  <si>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</si>
  <si>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</si>
  <si>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</si>
  <si>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</si>
  <si>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</si>
  <si>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</si>
  <si>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</si>
  <si>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</si>
  <si>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</si>
  <si>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</si>
  <si>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</si>
  <si>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</si>
  <si>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</si>
  <si>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</si>
  <si>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</si>
  <si>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</si>
  <si>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</si>
  <si>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</si>
  <si>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</si>
  <si>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</si>
  <si>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</si>
  <si>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</si>
  <si>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</si>
  <si>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</si>
  <si>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</si>
  <si>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</si>
  <si>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</si>
  <si>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</si>
  <si>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</si>
  <si>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</si>
  <si>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</si>
  <si>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</si>
  <si>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</si>
  <si>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</si>
  <si>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</si>
  <si>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</si>
  <si>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</si>
  <si>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</si>
  <si>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</si>
  <si>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</si>
  <si>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</si>
  <si>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</si>
  <si>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</si>
  <si>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</si>
  <si>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</si>
  <si>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</si>
  <si>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</si>
  <si>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</si>
  <si>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</si>
  <si>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</si>
  <si>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</si>
  <si>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</si>
  <si>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</si>
  <si>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</si>
  <si>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</si>
  <si>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</si>
  <si>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</si>
  <si>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</si>
  <si>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</si>
  <si>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</si>
  <si>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</si>
  <si>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</si>
  <si>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</si>
  <si>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</si>
  <si>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</si>
  <si>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</si>
  <si>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</si>
  <si>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</si>
  <si>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</si>
  <si>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</si>
  <si>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</si>
  <si>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</si>
  <si>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</si>
  <si>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</si>
  <si>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</si>
  <si>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</si>
  <si>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</si>
  <si>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</si>
  <si>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</si>
  <si>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</si>
  <si>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</si>
  <si>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</si>
  <si>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</si>
  <si>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</si>
  <si>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</si>
  <si>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</si>
  <si>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</si>
  <si>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</si>
  <si>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</si>
  <si>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</si>
  <si>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</si>
  <si>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</si>
  <si>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</si>
  <si>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</si>
  <si>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</si>
  <si>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</si>
  <si>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</si>
  <si>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</si>
  <si>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</si>
  <si>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</si>
  <si>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</si>
  <si>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</si>
  <si>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</si>
  <si>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</si>
  <si>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</si>
  <si>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</si>
  <si>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</si>
  <si>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</si>
  <si>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</si>
  <si>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</si>
  <si>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</si>
  <si>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</si>
  <si>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</si>
  <si>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</si>
  <si>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</si>
  <si>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</si>
  <si>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</si>
  <si>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</si>
  <si>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</si>
  <si>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</si>
  <si>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</si>
  <si>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</si>
  <si>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</si>
  <si>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</si>
  <si>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</si>
  <si>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</si>
  <si>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</si>
  <si>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</si>
  <si>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</si>
  <si>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</si>
  <si>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</si>
  <si>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</si>
  <si>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</si>
  <si>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</si>
  <si>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</si>
  <si>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</si>
  <si>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</si>
  <si>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</si>
  <si>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</si>
  <si>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</si>
  <si>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</si>
  <si>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</si>
  <si>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</si>
  <si>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</si>
  <si>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</si>
  <si>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</si>
  <si>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</si>
  <si>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</si>
  <si>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</si>
  <si>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</si>
  <si>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</si>
  <si>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</si>
  <si>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</si>
  <si>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</si>
  <si>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</si>
  <si>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</si>
  <si>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</si>
  <si>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</si>
  <si>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</si>
  <si>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</si>
  <si>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01.01.2023 г.</t>
  </si>
  <si>
    <t>1. Кабакум Истейтс ЕООД</t>
  </si>
  <si>
    <t>1</t>
  </si>
  <si>
    <t>31.12.2023 г.</t>
  </si>
  <si>
    <t>19.01.2024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</si>
</sst>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31.12.2023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19.01.2024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1004</v>
      </c>
    </row>
    <row r="11" spans="1:2" ht="15.75">
      <c r="A11" s="7" t="s">
        <v>975</v>
      </c>
      <c r="B11" s="578" t="s">
        <v>1005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81389</v>
      </c>
      <c r="D6" s="674">
        <f aca="true" t="shared" si="0" ref="D6:D15">C6-E6</f>
        <v>0</v>
      </c>
      <c r="E6" s="673">
        <f>'1-Баланс'!G95</f>
        <v>81389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16679</v>
      </c>
      <c r="D7" s="674">
        <f t="shared" si="0"/>
        <v>16029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1839</v>
      </c>
      <c r="D8" s="674">
        <f t="shared" si="0"/>
        <v>0</v>
      </c>
      <c r="E8" s="673">
        <f>ABS('2-Отчет за доходите'!C44)-ABS('2-Отчет за доходите'!G44)</f>
        <v>1839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173</v>
      </c>
      <c r="D9" s="674">
        <f t="shared" si="0"/>
        <v>0</v>
      </c>
      <c r="E9" s="673">
        <f>'3-Отчет за паричния поток'!C45</f>
        <v>173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477</v>
      </c>
      <c r="D10" s="674">
        <f t="shared" si="0"/>
        <v>0</v>
      </c>
      <c r="E10" s="673">
        <f>'3-Отчет за паричния поток'!C46</f>
        <v>477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16679</v>
      </c>
      <c r="D11" s="674">
        <f t="shared" si="0"/>
        <v>0</v>
      </c>
      <c r="E11" s="673">
        <f>'4-Отчет за собствения капитал'!L34</f>
        <v>16679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1700</v>
      </c>
      <c r="D12" s="674">
        <f t="shared" si="0"/>
        <v>0</v>
      </c>
      <c r="E12" s="673">
        <f>'Справка 5'!C27+'Справка 5'!C97</f>
        <v>1700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0.4195756331279945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0.11025840877750465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0.02841910060268892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0.022595190996326286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1.7228773584905661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0.6452258532040444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0.6452258532040444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0.4119879913040478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0.01646019531384796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0.08407826587377709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0.053852486208209954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0.6817592062583476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3.879729000539601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0.7950705869343524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3450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0.20684693326938067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0.7871321013004792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18.756521739130434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31.12.2023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31.12.2023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31.12.2023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31.12.2023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31.12.2023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31.12.2023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31.12.2023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31.12.2023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31.12.2023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31.12.2023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52130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31.12.2023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31.12.2023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31.12.2023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31.12.2023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31.12.2023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31.12.2023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31.12.2023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31.12.2023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31.12.2023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31.12.2023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1700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31.12.2023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1700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31.12.2023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31.12.2023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31.12.2023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31.12.2023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31.12.2023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31.12.2023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31.12.2023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31.12.2023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31.12.2023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31.12.2023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1700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31.12.2023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31.12.2023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31.12.2023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31.12.2023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8861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31.12.2023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8861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31.12.2023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31.12.2023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31.12.2023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62691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31.12.2023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31.12.2023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31.12.2023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31.12.2023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31.12.2023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31.12.2023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31.12.2023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31.12.2023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31.12.2023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31.12.2023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6746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31.12.2023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31.12.2023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31.12.2023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31.12.2023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31.12.2023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31.12.2023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6759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31.12.2023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31.12.2023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31.12.2023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31.12.2023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31.12.2023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11462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31.12.2023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31.12.2023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11462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31.12.2023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31.12.2023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476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31.12.2023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31.12.2023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31.12.2023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477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31.12.2023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31.12.2023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18698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31.12.2023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81389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31.12.2023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31.12.2023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31.12.2023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31.12.2023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31.12.2023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31.12.2023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31.12.2023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31.12.2023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31.12.2023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31.12.2023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31.12.2023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31.12.2023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31.12.2023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31.12.2023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31.12.2023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13346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31.12.2023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13346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31.12.2023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31.12.2023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31.12.2023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1839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31.12.2023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31.12.2023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15185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31.12.2023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16679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31.12.2023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31.12.2023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31.12.2023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13731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31.12.2023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31.12.2023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31.12.2023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22000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31.12.2023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31.12.2023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35731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31.12.2023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31.12.2023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31.12.2023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31.12.2023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31.12.2023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35731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31.12.2023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14606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31.12.2023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2457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31.12.2023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11898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31.12.2023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31.12.2023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31.12.2023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10831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31.12.2023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1067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31.12.2023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31.12.2023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31.12.2023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31.12.2023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31.12.2023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31.12.2023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28979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31.12.2023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31.12.2023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31.12.2023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31.12.2023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28979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31.12.2023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81389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31.12.2023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31.12.2023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340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31.12.2023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31.12.2023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31.12.2023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31.12.2023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31.12.2023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31.12.2023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475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31.12.2023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190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31.12.2023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31.12.2023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860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31.12.2023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1611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31.12.2023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31.12.2023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31.12.2023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73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31.12.2023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1684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31.12.2023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2544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31.12.2023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1839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31.12.2023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31.12.2023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31.12.2023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2544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31.12.2023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1839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31.12.2023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31.12.2023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31.12.2023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31.12.2023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31.12.2023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1839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31.12.2023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31.12.2023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1839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31.12.2023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4383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31.12.2023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31.12.2023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31.12.2023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1130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31.12.2023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3253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31.12.2023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4383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31.12.2023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31.12.2023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31.12.2023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31.12.2023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31.12.2023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31.12.2023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31.12.2023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31.12.2023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31.12.2023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4383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31.12.2023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31.12.2023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31.12.2023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31.12.2023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4383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31.12.2023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31.12.2023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31.12.2023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31.12.2023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31.12.2023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4383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31.12.2023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1405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31.12.2023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-384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31.12.2023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31.12.2023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31.12.2023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578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31.12.2023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31.12.2023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31.12.2023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31.12.2023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31.12.2023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-523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31.12.2023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1030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31.12.2023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-8032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31.12.2023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536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31.12.2023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31.12.2023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31.12.2023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31.12.2023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-5545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31.12.2023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31.12.2023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31.12.2023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31.12.2023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-5171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31.12.2023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-18212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31.12.2023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31.12.2023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31.12.2023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22000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31.12.2023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-3274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31.12.2023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31.12.2023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-1168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31.12.2023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31.12.2023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-72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31.12.2023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17486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31.12.2023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304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31.12.2023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31.12.2023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477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31.12.2023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477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31.12.2023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31.12.2023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31.12.2023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31.12.2023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31.12.2023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31.12.2023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31.12.2023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31.12.2023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31.12.2023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31.12.2023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31.12.2023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31.12.2023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31.12.2023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31.12.2023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31.12.2023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31.12.2023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31.12.2023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31.12.2023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31.12.2023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31.12.2023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31.12.2023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31.12.2023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31.12.2023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31.12.2023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31.12.2023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31.12.2023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31.12.2023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31.12.2023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31.12.2023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31.12.2023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31.12.2023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31.12.2023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31.12.2023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31.12.2023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31.12.2023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31.12.2023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31.12.2023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31.12.2023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31.12.2023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31.12.2023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31.12.2023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31.12.2023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31.12.2023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31.12.2023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31.12.2023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31.12.2023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31.12.2023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31.12.2023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31.12.2023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31.12.2023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31.12.2023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31.12.2023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31.12.2023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31.12.2023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31.12.2023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31.12.2023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31.12.2023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31.12.2023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31.12.2023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31.12.2023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31.12.2023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31.12.2023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31.12.2023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31.12.2023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31.12.2023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31.12.2023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31.12.2023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31.12.2023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31.12.2023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31.12.2023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31.12.2023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31.12.2023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31.12.2023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31.12.2023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31.12.2023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31.12.2023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31.12.2023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31.12.2023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31.12.2023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31.12.2023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31.12.2023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31.12.2023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31.12.2023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31.12.2023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31.12.2023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31.12.2023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31.12.2023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31.12.2023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31.12.2023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31.12.2023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31.12.2023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31.12.2023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31.12.2023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31.12.2023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31.12.2023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31.12.2023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31.12.2023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31.12.2023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31.12.2023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31.12.2023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31.12.2023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31.12.2023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31.12.2023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31.12.2023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31.12.2023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31.12.2023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31.12.2023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31.12.2023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31.12.2023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31.12.2023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31.12.2023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31.12.2023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31.12.2023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31.12.2023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31.12.2023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31.12.2023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31.12.2023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31.12.2023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31.12.2023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31.12.2023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31.12.2023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31.12.2023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31.12.2023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31.12.2023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31.12.2023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31.12.2023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31.12.2023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31.12.2023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31.12.2023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31.12.2023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31.12.2023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31.12.2023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31.12.2023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31.12.2023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13346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31.12.2023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31.12.2023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31.12.2023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31.12.2023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13346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31.12.2023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1839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31.12.2023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31.12.2023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31.12.2023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31.12.2023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31.12.2023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31.12.2023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31.12.2023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31.12.2023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31.12.2023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31.12.2023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31.12.2023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31.12.2023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31.12.2023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15185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31.12.2023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31.12.2023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31.12.2023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15185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31.12.2023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31.12.2023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31.12.2023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31.12.2023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31.12.2023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31.12.2023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31.12.2023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31.12.2023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31.12.2023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31.12.2023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31.12.2023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31.12.2023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31.12.2023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31.12.2023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31.12.2023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31.12.2023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31.12.2023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31.12.2023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31.12.2023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31.12.2023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31.12.2023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31.12.2023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31.12.2023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31.12.2023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31.12.2023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31.12.2023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31.12.2023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31.12.2023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31.12.2023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31.12.2023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31.12.2023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31.12.2023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31.12.2023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31.12.2023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31.12.2023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31.12.2023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31.12.2023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31.12.2023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31.12.2023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31.12.2023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31.12.2023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31.12.2023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31.12.2023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31.12.2023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31.12.2023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14840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31.12.2023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31.12.2023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31.12.2023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31.12.2023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14840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31.12.2023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1839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31.12.2023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31.12.2023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31.12.2023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31.12.2023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31.12.2023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31.12.2023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31.12.2023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31.12.2023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31.12.2023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31.12.2023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31.12.2023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31.12.2023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31.12.2023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16679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31.12.2023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31.12.2023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31.12.2023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16679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31.12.2023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31.12.2023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31.12.2023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31.12.2023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31.12.2023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31.12.2023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31.12.2023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31.12.2023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31.12.2023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31.12.2023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31.12.2023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31.12.2023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31.12.2023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31.12.2023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31.12.2023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31.12.2023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31.12.2023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31.12.2023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31.12.2023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31.12.2023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31.12.2023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31.12.2023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31.12.2023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31.12.2023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31.12.2023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31.12.2023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31.12.2023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31.12.2023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31.12.2023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31.12.2023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31.12.2023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31.12.2023 г.</v>
      </c>
      <c r="D470" s="105" t="s">
        <v>547</v>
      </c>
      <c r="E470" s="496">
        <v>1</v>
      </c>
      <c r="F470" s="105" t="s">
        <v>546</v>
      </c>
      <c r="H470" s="105">
        <f>'Справка 6'!D20</f>
        <v>35732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31.12.2023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31.12.2023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31.12.2023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31.12.2023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31.12.2023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31.12.2023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31.12.2023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31.12.2023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31.12.2023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31.12.2023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31.12.2023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31.12.2023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31.12.2023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31.12.2023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31.12.2023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31.12.2023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31.12.2023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31.12.2023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31.12.2023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31.12.2023 г.</v>
      </c>
      <c r="D490" s="105" t="s">
        <v>583</v>
      </c>
      <c r="E490" s="496">
        <v>1</v>
      </c>
      <c r="F490" s="105" t="s">
        <v>582</v>
      </c>
      <c r="H490" s="105">
        <f>'Справка 6'!D43</f>
        <v>35732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31.12.2023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31.12.2023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31.12.2023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31.12.2023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31.12.2023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31.12.2023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31.12.2023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31.12.2023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31.12.2023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31.12.2023 г.</v>
      </c>
      <c r="D500" s="105" t="s">
        <v>547</v>
      </c>
      <c r="E500" s="496">
        <v>2</v>
      </c>
      <c r="F500" s="105" t="s">
        <v>546</v>
      </c>
      <c r="H500" s="105">
        <f>'Справка 6'!E20</f>
        <v>13815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31.12.2023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31.12.2023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31.12.2023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31.12.2023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31.12.2023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31.12.2023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31.12.2023 г.</v>
      </c>
      <c r="D507" s="105" t="s">
        <v>562</v>
      </c>
      <c r="E507" s="496">
        <v>2</v>
      </c>
      <c r="F507" s="105" t="s">
        <v>561</v>
      </c>
      <c r="H507" s="105">
        <f>'Справка 6'!E30</f>
        <v>1700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31.12.2023 г.</v>
      </c>
      <c r="D508" s="105" t="s">
        <v>563</v>
      </c>
      <c r="E508" s="496">
        <v>2</v>
      </c>
      <c r="F508" s="105" t="s">
        <v>108</v>
      </c>
      <c r="H508" s="105">
        <f>'Справка 6'!E31</f>
        <v>1700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31.12.2023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31.12.2023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31.12.2023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31.12.2023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31.12.2023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31.12.2023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31.12.2023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31.12.2023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31.12.2023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31.12.2023 г.</v>
      </c>
      <c r="D518" s="105" t="s">
        <v>578</v>
      </c>
      <c r="E518" s="496">
        <v>2</v>
      </c>
      <c r="F518" s="105" t="s">
        <v>827</v>
      </c>
      <c r="H518" s="105">
        <f>'Справка 6'!E41</f>
        <v>1700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31.12.2023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31.12.2023 г.</v>
      </c>
      <c r="D520" s="105" t="s">
        <v>583</v>
      </c>
      <c r="E520" s="496">
        <v>2</v>
      </c>
      <c r="F520" s="105" t="s">
        <v>582</v>
      </c>
      <c r="H520" s="105">
        <f>'Справка 6'!E43</f>
        <v>15515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31.12.2023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31.12.2023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31.12.2023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31.12.2023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31.12.2023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31.12.2023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31.12.2023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31.12.2023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31.12.2023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31.12.2023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31.12.2023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31.12.2023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31.12.2023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31.12.2023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31.12.2023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31.12.2023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31.12.2023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31.12.2023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31.12.2023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31.12.2023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31.12.2023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31.12.2023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31.12.2023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31.12.2023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31.12.2023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31.12.2023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31.12.2023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31.12.2023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31.12.2023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31.12.2023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31.12.2023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31.12.2023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31.12.2023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31.12.2023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31.12.2023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31.12.2023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31.12.2023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31.12.2023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31.12.2023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31.12.2023 г.</v>
      </c>
      <c r="D560" s="105" t="s">
        <v>547</v>
      </c>
      <c r="E560" s="496">
        <v>4</v>
      </c>
      <c r="F560" s="105" t="s">
        <v>546</v>
      </c>
      <c r="H560" s="105">
        <f>'Справка 6'!G20</f>
        <v>49547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31.12.2023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31.12.2023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31.12.2023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31.12.2023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31.12.2023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31.12.2023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31.12.2023 г.</v>
      </c>
      <c r="D567" s="105" t="s">
        <v>562</v>
      </c>
      <c r="E567" s="496">
        <v>4</v>
      </c>
      <c r="F567" s="105" t="s">
        <v>561</v>
      </c>
      <c r="H567" s="105">
        <f>'Справка 6'!G30</f>
        <v>1700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31.12.2023 г.</v>
      </c>
      <c r="D568" s="105" t="s">
        <v>563</v>
      </c>
      <c r="E568" s="496">
        <v>4</v>
      </c>
      <c r="F568" s="105" t="s">
        <v>108</v>
      </c>
      <c r="H568" s="105">
        <f>'Справка 6'!G31</f>
        <v>1700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31.12.2023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31.12.2023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31.12.2023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31.12.2023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31.12.2023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31.12.2023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31.12.2023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31.12.2023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31.12.2023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31.12.2023 г.</v>
      </c>
      <c r="D578" s="105" t="s">
        <v>578</v>
      </c>
      <c r="E578" s="496">
        <v>4</v>
      </c>
      <c r="F578" s="105" t="s">
        <v>827</v>
      </c>
      <c r="H578" s="105">
        <f>'Справка 6'!G41</f>
        <v>1700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31.12.2023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31.12.2023 г.</v>
      </c>
      <c r="D580" s="105" t="s">
        <v>583</v>
      </c>
      <c r="E580" s="496">
        <v>4</v>
      </c>
      <c r="F580" s="105" t="s">
        <v>582</v>
      </c>
      <c r="H580" s="105">
        <f>'Справка 6'!G43</f>
        <v>51247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31.12.2023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31.12.2023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31.12.2023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31.12.2023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31.12.2023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31.12.2023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31.12.2023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31.12.2023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31.12.2023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31.12.2023 г.</v>
      </c>
      <c r="D590" s="105" t="s">
        <v>547</v>
      </c>
      <c r="E590" s="496">
        <v>5</v>
      </c>
      <c r="F590" s="105" t="s">
        <v>546</v>
      </c>
      <c r="H590" s="105">
        <f>'Справка 6'!H20</f>
        <v>2590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31.12.2023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31.12.2023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31.12.2023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31.12.2023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31.12.2023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31.12.2023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31.12.2023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31.12.2023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31.12.2023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31.12.2023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31.12.2023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31.12.2023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31.12.2023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31.12.2023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31.12.2023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31.12.2023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31.12.2023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31.12.2023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31.12.2023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31.12.2023 г.</v>
      </c>
      <c r="D610" s="105" t="s">
        <v>583</v>
      </c>
      <c r="E610" s="496">
        <v>5</v>
      </c>
      <c r="F610" s="105" t="s">
        <v>582</v>
      </c>
      <c r="H610" s="105">
        <f>'Справка 6'!H43</f>
        <v>2590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31.12.2023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31.12.2023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31.12.2023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31.12.2023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31.12.2023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31.12.2023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31.12.2023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31.12.2023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31.12.2023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31.12.2023 г.</v>
      </c>
      <c r="D620" s="105" t="s">
        <v>547</v>
      </c>
      <c r="E620" s="496">
        <v>6</v>
      </c>
      <c r="F620" s="105" t="s">
        <v>546</v>
      </c>
      <c r="H620" s="105">
        <f>'Справка 6'!I20</f>
        <v>7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31.12.2023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31.12.2023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31.12.2023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31.12.2023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31.12.2023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31.12.2023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31.12.2023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31.12.2023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31.12.2023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31.12.2023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31.12.2023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31.12.2023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31.12.2023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31.12.2023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31.12.2023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31.12.2023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31.12.2023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31.12.2023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31.12.2023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31.12.2023 г.</v>
      </c>
      <c r="D640" s="105" t="s">
        <v>583</v>
      </c>
      <c r="E640" s="496">
        <v>6</v>
      </c>
      <c r="F640" s="105" t="s">
        <v>582</v>
      </c>
      <c r="H640" s="105">
        <f>'Справка 6'!I43</f>
        <v>7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31.12.2023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31.12.2023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31.12.2023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31.12.2023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31.12.2023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31.12.2023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31.12.2023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31.12.2023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31.12.2023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31.12.2023 г.</v>
      </c>
      <c r="D650" s="105" t="s">
        <v>547</v>
      </c>
      <c r="E650" s="496">
        <v>7</v>
      </c>
      <c r="F650" s="105" t="s">
        <v>546</v>
      </c>
      <c r="H650" s="105">
        <f>'Справка 6'!J20</f>
        <v>52130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31.12.2023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31.12.2023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31.12.2023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31.12.2023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31.12.2023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31.12.2023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31.12.2023 г.</v>
      </c>
      <c r="D657" s="105" t="s">
        <v>562</v>
      </c>
      <c r="E657" s="496">
        <v>7</v>
      </c>
      <c r="F657" s="105" t="s">
        <v>561</v>
      </c>
      <c r="H657" s="105">
        <f>'Справка 6'!J30</f>
        <v>1700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31.12.2023 г.</v>
      </c>
      <c r="D658" s="105" t="s">
        <v>563</v>
      </c>
      <c r="E658" s="496">
        <v>7</v>
      </c>
      <c r="F658" s="105" t="s">
        <v>108</v>
      </c>
      <c r="H658" s="105">
        <f>'Справка 6'!J31</f>
        <v>1700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31.12.2023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31.12.2023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31.12.2023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31.12.2023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31.12.2023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31.12.2023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31.12.2023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31.12.2023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31.12.2023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31.12.2023 г.</v>
      </c>
      <c r="D668" s="105" t="s">
        <v>578</v>
      </c>
      <c r="E668" s="496">
        <v>7</v>
      </c>
      <c r="F668" s="105" t="s">
        <v>827</v>
      </c>
      <c r="H668" s="105">
        <f>'Справка 6'!J41</f>
        <v>1700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31.12.2023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31.12.2023 г.</v>
      </c>
      <c r="D670" s="105" t="s">
        <v>583</v>
      </c>
      <c r="E670" s="496">
        <v>7</v>
      </c>
      <c r="F670" s="105" t="s">
        <v>582</v>
      </c>
      <c r="H670" s="105">
        <f>'Справка 6'!J43</f>
        <v>53830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31.12.2023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31.12.2023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31.12.2023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31.12.2023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31.12.2023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31.12.2023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31.12.2023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31.12.2023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31.12.2023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31.12.2023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31.12.2023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31.12.2023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31.12.2023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31.12.2023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31.12.2023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31.12.2023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31.12.2023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31.12.2023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31.12.2023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31.12.2023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31.12.2023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31.12.2023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31.12.2023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31.12.2023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31.12.2023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31.12.2023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31.12.2023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31.12.2023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31.12.2023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31.12.2023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31.12.2023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31.12.2023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31.12.2023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31.12.2023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31.12.2023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31.12.2023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31.12.2023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31.12.2023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31.12.2023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31.12.2023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31.12.2023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31.12.2023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31.12.2023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31.12.2023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31.12.2023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31.12.2023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31.12.2023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31.12.2023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31.12.2023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31.12.2023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31.12.2023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31.12.2023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31.12.2023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31.12.2023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31.12.2023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31.12.2023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31.12.2023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31.12.2023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31.12.2023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31.12.2023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31.12.2023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31.12.2023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31.12.2023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31.12.2023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31.12.2023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31.12.2023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31.12.2023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31.12.2023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31.12.2023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31.12.2023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31.12.2023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31.12.2023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31.12.2023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31.12.2023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31.12.2023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31.12.2023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31.12.2023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31.12.2023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31.12.2023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31.12.2023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31.12.2023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31.12.2023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31.12.2023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31.12.2023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31.12.2023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31.12.2023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31.12.2023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31.12.2023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31.12.2023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31.12.2023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31.12.2023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31.12.2023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31.12.2023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31.12.2023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31.12.2023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31.12.2023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31.12.2023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31.12.2023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31.12.2023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31.12.2023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31.12.2023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31.12.2023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31.12.2023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31.12.2023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31.12.2023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31.12.2023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31.12.2023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31.12.2023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31.12.2023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31.12.2023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31.12.2023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31.12.2023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31.12.2023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31.12.2023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31.12.2023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31.12.2023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31.12.2023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31.12.2023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31.12.2023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31.12.2023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31.12.2023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31.12.2023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31.12.2023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31.12.2023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31.12.2023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31.12.2023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31.12.2023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31.12.2023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31.12.2023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31.12.2023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31.12.2023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31.12.2023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31.12.2023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31.12.2023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31.12.2023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31.12.2023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31.12.2023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31.12.2023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31.12.2023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31.12.2023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31.12.2023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31.12.2023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31.12.2023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31.12.2023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31.12.2023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31.12.2023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31.12.2023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31.12.2023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31.12.2023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31.12.2023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31.12.2023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31.12.2023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31.12.2023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31.12.2023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31.12.2023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31.12.2023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31.12.2023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31.12.2023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31.12.2023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31.12.2023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31.12.2023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31.12.2023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31.12.2023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31.12.2023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31.12.2023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31.12.2023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31.12.2023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31.12.2023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31.12.2023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31.12.2023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31.12.2023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31.12.2023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31.12.2023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31.12.2023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31.12.2023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31.12.2023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31.12.2023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31.12.2023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31.12.2023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31.12.2023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31.12.2023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31.12.2023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31.12.2023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31.12.2023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31.12.2023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31.12.2023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31.12.2023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31.12.2023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31.12.2023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31.12.2023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31.12.2023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31.12.2023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31.12.2023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31.12.2023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31.12.2023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31.12.2023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31.12.2023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31.12.2023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31.12.2023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31.12.2023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31.12.2023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31.12.2023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31.12.2023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31.12.2023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31.12.2023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31.12.2023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31.12.2023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31.12.2023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31.12.2023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31.12.2023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31.12.2023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31.12.2023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31.12.2023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31.12.2023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31.12.2023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31.12.2023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31.12.2023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31.12.2023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31.12.2023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31.12.2023 г.</v>
      </c>
      <c r="D890" s="105" t="s">
        <v>547</v>
      </c>
      <c r="E890" s="496">
        <v>15</v>
      </c>
      <c r="F890" s="105" t="s">
        <v>546</v>
      </c>
      <c r="H890" s="105">
        <f>'Справка 6'!R20</f>
        <v>52130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31.12.2023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31.12.2023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31.12.2023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31.12.2023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31.12.2023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31.12.2023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31.12.2023 г.</v>
      </c>
      <c r="D897" s="105" t="s">
        <v>562</v>
      </c>
      <c r="E897" s="496">
        <v>15</v>
      </c>
      <c r="F897" s="105" t="s">
        <v>561</v>
      </c>
      <c r="H897" s="105">
        <f>'Справка 6'!R30</f>
        <v>1700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31.12.2023 г.</v>
      </c>
      <c r="D898" s="105" t="s">
        <v>563</v>
      </c>
      <c r="E898" s="496">
        <v>15</v>
      </c>
      <c r="F898" s="105" t="s">
        <v>108</v>
      </c>
      <c r="H898" s="105">
        <f>'Справка 6'!R31</f>
        <v>1700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31.12.2023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31.12.2023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31.12.2023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31.12.2023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31.12.2023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31.12.2023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31.12.2023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31.12.2023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31.12.2023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31.12.2023 г.</v>
      </c>
      <c r="D908" s="105" t="s">
        <v>578</v>
      </c>
      <c r="E908" s="496">
        <v>15</v>
      </c>
      <c r="F908" s="105" t="s">
        <v>827</v>
      </c>
      <c r="H908" s="105">
        <f>'Справка 6'!R41</f>
        <v>1700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31.12.2023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31.12.2023 г.</v>
      </c>
      <c r="D910" s="105" t="s">
        <v>583</v>
      </c>
      <c r="E910" s="496">
        <v>15</v>
      </c>
      <c r="F910" s="105" t="s">
        <v>582</v>
      </c>
      <c r="H910" s="105">
        <f>'Справка 6'!R43</f>
        <v>53830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31.12.2023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31.12.2023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31.12.2023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31.12.2023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31.12.2023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31.12.2023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31.12.2023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8861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31.12.2023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31.12.2023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8861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31.12.2023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8861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31.12.2023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31.12.2023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31.12.2023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31.12.2023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31.12.2023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31.12.2023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31.12.2023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6746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31.12.2023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31.12.2023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31.12.2023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31.12.2023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31.12.2023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31.12.2023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31.12.2023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31.12.2023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31.12.2023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31.12.2023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31.12.2023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31.12.2023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31.12.2023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31.12.2023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6759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31.12.2023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15620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31.12.2023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31.12.2023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31.12.2023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31.12.2023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31.12.2023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31.12.2023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31.12.2023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31.12.2023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31.12.2023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31.12.2023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31.12.2023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31.12.2023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31.12.2023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31.12.2023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31.12.2023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31.12.2023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31.12.2023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6746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31.12.2023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31.12.2023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31.12.2023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31.12.2023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31.12.2023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31.12.2023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31.12.2023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31.12.2023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31.12.2023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31.12.2023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31.12.2023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31.12.2023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31.12.2023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31.12.2023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6759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31.12.2023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6759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31.12.2023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31.12.2023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31.12.2023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31.12.2023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31.12.2023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31.12.2023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31.12.2023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8861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31.12.2023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31.12.2023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8861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31.12.2023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8861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31.12.2023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31.12.2023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31.12.2023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31.12.2023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31.12.2023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31.12.2023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31.12.2023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31.12.2023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31.12.2023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31.12.2023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31.12.2023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31.12.2023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31.12.2023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31.12.2023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31.12.2023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31.12.2023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31.12.2023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31.12.2023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31.12.2023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31.12.2023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31.12.2023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31.12.2023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8861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31.12.2023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31.12.2023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31.12.2023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31.12.2023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31.12.2023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13731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31.12.2023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13731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31.12.2023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31.12.2023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31.12.2023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31.12.2023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31.12.2023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31.12.2023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22000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31.12.2023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31.12.2023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31.12.2023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35731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31.12.2023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31.12.2023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31.12.2023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31.12.2023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31.12.2023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31.12.2023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14606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31.12.2023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14606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31.12.2023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31.12.2023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31.12.2023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31.12.2023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2457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31.12.2023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31.12.2023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2457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31.12.2023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31.12.2023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31.12.2023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11898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31.12.2023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31.12.2023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10831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31.12.2023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1067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31.12.2023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31.12.2023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31.12.2023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31.12.2023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31.12.2023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31.12.2023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31.12.2023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31.12.2023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28979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31.12.2023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64710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31.12.2023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31.12.2023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31.12.2023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31.12.2023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31.12.2023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31.12.2023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31.12.2023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31.12.2023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31.12.2023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31.12.2023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31.12.2023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31.12.2023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31.12.2023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31.12.2023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31.12.2023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31.12.2023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31.12.2023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31.12.2023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31.12.2023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31.12.2023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31.12.2023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14606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31.12.2023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14606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31.12.2023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31.12.2023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31.12.2023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31.12.2023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2457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31.12.2023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31.12.2023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2457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31.12.2023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31.12.2023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31.12.2023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11898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31.12.2023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31.12.2023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10831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31.12.2023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1067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31.12.2023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31.12.2023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31.12.2023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31.12.2023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31.12.2023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31.12.2023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31.12.2023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31.12.2023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28979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31.12.2023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28979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31.12.2023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31.12.2023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31.12.2023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31.12.2023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31.12.2023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13731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31.12.2023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13731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31.12.2023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31.12.2023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31.12.2023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31.12.2023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31.12.2023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31.12.2023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22000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31.12.2023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31.12.2023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31.12.2023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35731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31.12.2023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31.12.2023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31.12.2023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31.12.2023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31.12.2023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31.12.2023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31.12.2023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31.12.2023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31.12.2023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31.12.2023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31.12.2023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31.12.2023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31.12.2023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31.12.2023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31.12.2023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31.12.2023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31.12.2023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31.12.2023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31.12.2023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31.12.2023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31.12.2023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31.12.2023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31.12.2023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31.12.2023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31.12.2023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31.12.2023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31.12.2023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31.12.2023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35731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31.12.2023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31.12.2023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31.12.2023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31.12.2023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31.12.2023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31.12.2023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31.12.2023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31.12.2023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31.12.2023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31.12.2023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31.12.2023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31.12.2023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31.12.2023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31.12.2023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31.12.2023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31.12.2023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31.12.2023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31.12.2023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31.12.2023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31.12.2023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31.12.2023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31.12.2023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31.12.2023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31.12.2023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31.12.2023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31.12.2023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31.12.2023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31.12.2023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31.12.2023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31.12.2023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31.12.2023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31.12.2023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31.12.2023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31.12.2023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31.12.2023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31.12.2023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31.12.2023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31.12.2023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31.12.2023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31.12.2023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31.12.2023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31.12.2023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31.12.2023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31.12.2023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31.12.2023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31.12.2023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31.12.2023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31.12.2023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31.12.2023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31.12.2023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31.12.2023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31.12.2023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31.12.2023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31.12.2023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31.12.2023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31.12.2023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31.12.2023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31.12.2023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31.12.2023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31.12.2023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31.12.2023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31.12.2023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31.12.2023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31.12.2023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30500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31.12.2023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30500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31.12.2023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31.12.2023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31.12.2023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31.12.2023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31.12.2023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31.12.2023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31.12.2023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31.12.2023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31.12.2023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31.12.2023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31.12.2023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31.12.2023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31.12.2023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31.12.2023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31.12.2023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31.12.2023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31.12.2023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31.12.2023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31.12.2023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31.12.2023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31.12.2023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31.12.2023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31.12.2023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31.12.2023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31.12.2023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31.12.2023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31.12.2023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31.12.2023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31.12.2023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31.12.2023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31.12.2023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31.12.2023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31.12.2023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31.12.2023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31.12.2023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31.12.2023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31.12.2023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31.12.2023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31.12.2023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31.12.2023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31.12.2023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1700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31.12.2023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1700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31.12.2023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31.12.2023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31.12.2023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31.12.2023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31.12.2023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31.12.2023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31.12.2023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31.12.2023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31.12.2023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31.12.2023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31.12.2023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31.12.2023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31.12.2023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31.12.2023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31.12.2023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31.12.2023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31.12.2023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31.12.2023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31.12.2023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31.12.2023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31.12.2023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31.12.2023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31.12.2023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31.12.2023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31.12.2023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31.12.2023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31.12.2023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31.12.2023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31.12.2023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31.12.2023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31.12.2023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31.12.2023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31.12.2023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31.12.2023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31.12.2023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31.12.2023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31.12.2023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31.12.2023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31.12.2023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31.12.2023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31.12.2023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1700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31.12.2023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1700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31.12.2023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31.12.2023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31.12.2023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31.12.2023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31.12.2023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31.12.2023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31.12.2023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31.12.2023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31.12.2023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1700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31.12.2023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31.12.2023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31.12.2023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31.12.2023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1700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31.12.2023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31.12.2023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31.12.2023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31.12.2023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31.12.2023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31.12.2023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31.12.2023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31.12.2023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31.12.2023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31.12.2023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31.12.2023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31.12.2023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31.12.2023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31.12.2023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31.12.2023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31.12.2023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31.12.2023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31.12.2023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31.12.2023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31.12.2023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31.12.2023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31.12.2023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31.12.2023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31.12.2023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31.12.2023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31.12.2023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1700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31.12.2023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31.12.2023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31.12.2023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31.12.2023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1700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31.12.2023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31.12.2023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31.12.2023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31.12.2023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31.12.2023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52130</v>
      </c>
      <c r="D21" s="476">
        <v>35732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13346</v>
      </c>
      <c r="H28" s="596">
        <f>SUM(H29:H31)</f>
        <v>12500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13346</v>
      </c>
      <c r="H29" s="197">
        <v>12500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1839</v>
      </c>
      <c r="H32" s="197">
        <v>846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15185</v>
      </c>
      <c r="H34" s="598">
        <f>H28+H32+H33</f>
        <v>13346</v>
      </c>
    </row>
    <row r="35" spans="1:8" ht="15.75">
      <c r="A35" s="89" t="s">
        <v>106</v>
      </c>
      <c r="B35" s="94" t="s">
        <v>107</v>
      </c>
      <c r="C35" s="595">
        <f>SUM(C36:C39)</f>
        <v>1700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1700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16679</v>
      </c>
      <c r="H37" s="600">
        <f>H26+H18+H34</f>
        <v>14840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13731</v>
      </c>
      <c r="H45" s="197">
        <v>18269</v>
      </c>
    </row>
    <row r="46" spans="1:13" ht="15.75">
      <c r="A46" s="473" t="s">
        <v>137</v>
      </c>
      <c r="B46" s="96" t="s">
        <v>138</v>
      </c>
      <c r="C46" s="597">
        <f>C35+C40+C45</f>
        <v>1700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22000</f>
        <v>22000</v>
      </c>
      <c r="H48" s="197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35731</v>
      </c>
      <c r="H50" s="596">
        <f>SUM(H44:H49)</f>
        <v>20225</v>
      </c>
    </row>
    <row r="51" spans="1:8" ht="15.75">
      <c r="A51" s="89" t="s">
        <v>79</v>
      </c>
      <c r="B51" s="91" t="s">
        <v>155</v>
      </c>
      <c r="C51" s="197">
        <v>8861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8861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62691</v>
      </c>
      <c r="D56" s="602">
        <f>D20+D21+D22+D28+D33+D46+D52+D54+D55</f>
        <v>36635</v>
      </c>
      <c r="E56" s="100" t="s">
        <v>850</v>
      </c>
      <c r="F56" s="99" t="s">
        <v>172</v>
      </c>
      <c r="G56" s="599">
        <f>G50+G52+G53+G54+G55</f>
        <v>35731</v>
      </c>
      <c r="H56" s="600">
        <f>H50+H52+H53+H54+H55</f>
        <v>20225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14606</v>
      </c>
      <c r="H59" s="197">
        <v>11385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1956+501</f>
        <v>2457</v>
      </c>
      <c r="H60" s="197">
        <f>1956+60</f>
        <v>2016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11898</v>
      </c>
      <c r="H61" s="596">
        <f>SUM(H62:H68)</f>
        <v>927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10831</v>
      </c>
      <c r="H64" s="197">
        <v>244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1067</v>
      </c>
      <c r="H65" s="197">
        <v>531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f>24+128</f>
        <v>152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8+10</f>
        <v>18</v>
      </c>
      <c r="H69" s="197">
        <f>8+9</f>
        <v>17</v>
      </c>
    </row>
    <row r="70" spans="1:8" ht="15.75">
      <c r="A70" s="89" t="s">
        <v>214</v>
      </c>
      <c r="B70" s="91" t="s">
        <v>215</v>
      </c>
      <c r="C70" s="197">
        <v>6746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28979</v>
      </c>
      <c r="H71" s="598">
        <f>H59+H60+H61+H69+H70</f>
        <v>14345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7">
        <f>3+1140-3</f>
        <v>1140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6759</v>
      </c>
      <c r="D76" s="598">
        <f>SUM(D68:D75)</f>
        <v>1140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28979</v>
      </c>
      <c r="H79" s="600">
        <f>H71+H73+H75+H77</f>
        <v>14345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11462</v>
      </c>
      <c r="D83" s="197">
        <v>11462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11462</v>
      </c>
      <c r="D85" s="598">
        <f>D84+D83+D79</f>
        <v>11462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476</v>
      </c>
      <c r="D89" s="197">
        <v>172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477</v>
      </c>
      <c r="D92" s="598">
        <f>SUM(D88:D91)</f>
        <v>173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18698</v>
      </c>
      <c r="D94" s="602">
        <f>D65+D76+D85+D92+D93</f>
        <v>12775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81389</v>
      </c>
      <c r="D95" s="604">
        <f>D94+D56</f>
        <v>49410</v>
      </c>
      <c r="E95" s="229" t="s">
        <v>941</v>
      </c>
      <c r="F95" s="489" t="s">
        <v>268</v>
      </c>
      <c r="G95" s="603">
        <f>G37+G40+G56+G79</f>
        <v>81389</v>
      </c>
      <c r="H95" s="604">
        <f>H37+H40+H56+H79</f>
        <v>49410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19.01.2024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340</v>
      </c>
      <c r="D13" s="316">
        <v>263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1130</v>
      </c>
      <c r="H14" s="316">
        <v>1102</v>
      </c>
    </row>
    <row r="15" spans="1:8" ht="15.75">
      <c r="A15" s="194" t="s">
        <v>287</v>
      </c>
      <c r="B15" s="190" t="s">
        <v>288</v>
      </c>
      <c r="C15" s="316">
        <v>41</v>
      </c>
      <c r="D15" s="316">
        <v>62</v>
      </c>
      <c r="E15" s="245" t="s">
        <v>79</v>
      </c>
      <c r="F15" s="240" t="s">
        <v>289</v>
      </c>
      <c r="G15" s="316">
        <f>670+2583</f>
        <v>3253</v>
      </c>
      <c r="H15" s="316">
        <f>212+43+1144+215</f>
        <v>1614</v>
      </c>
    </row>
    <row r="16" spans="1:8" ht="15.75">
      <c r="A16" s="194" t="s">
        <v>290</v>
      </c>
      <c r="B16" s="190" t="s">
        <v>291</v>
      </c>
      <c r="C16" s="316">
        <v>4</v>
      </c>
      <c r="D16" s="316">
        <v>5</v>
      </c>
      <c r="E16" s="236" t="s">
        <v>52</v>
      </c>
      <c r="F16" s="264" t="s">
        <v>292</v>
      </c>
      <c r="G16" s="628">
        <f>SUM(G12:G15)</f>
        <v>4383</v>
      </c>
      <c r="H16" s="629">
        <f>SUM(H12:H15)</f>
        <v>2716</v>
      </c>
    </row>
    <row r="17" spans="1:8" ht="31.5">
      <c r="A17" s="194" t="s">
        <v>293</v>
      </c>
      <c r="B17" s="190" t="s">
        <v>294</v>
      </c>
      <c r="C17" s="316"/>
      <c r="D17" s="316">
        <v>200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275+10+190</f>
        <v>475</v>
      </c>
      <c r="D19" s="316">
        <f>248+17</f>
        <v>265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190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860</v>
      </c>
      <c r="D22" s="629">
        <f>SUM(D12:D18)+D19</f>
        <v>795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1611</v>
      </c>
      <c r="D25" s="316">
        <v>979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73</v>
      </c>
      <c r="D28" s="316">
        <v>95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1684</v>
      </c>
      <c r="D29" s="629">
        <f>SUM(D25:D28)</f>
        <v>1075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2544</v>
      </c>
      <c r="D31" s="635">
        <f>D29+D22</f>
        <v>1870</v>
      </c>
      <c r="E31" s="251" t="s">
        <v>824</v>
      </c>
      <c r="F31" s="266" t="s">
        <v>331</v>
      </c>
      <c r="G31" s="253">
        <f>G16+G18+G27</f>
        <v>4383</v>
      </c>
      <c r="H31" s="254">
        <f>H16+H18+H27</f>
        <v>2716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1839</v>
      </c>
      <c r="D33" s="244">
        <f>IF((H31-D31)&gt;0,H31-D31,0)</f>
        <v>846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2544</v>
      </c>
      <c r="D36" s="637">
        <f>D31-D34+D35</f>
        <v>1870</v>
      </c>
      <c r="E36" s="262" t="s">
        <v>346</v>
      </c>
      <c r="F36" s="256" t="s">
        <v>347</v>
      </c>
      <c r="G36" s="267">
        <f>G35-G34+G31</f>
        <v>4383</v>
      </c>
      <c r="H36" s="268">
        <f>H35-H34+H31</f>
        <v>2716</v>
      </c>
    </row>
    <row r="37" spans="1:8" ht="15.75">
      <c r="A37" s="261" t="s">
        <v>348</v>
      </c>
      <c r="B37" s="231" t="s">
        <v>349</v>
      </c>
      <c r="C37" s="634">
        <f>IF((G36-C36)&gt;0,G36-C36,0)</f>
        <v>1839</v>
      </c>
      <c r="D37" s="635">
        <f>IF((H36-D36)&gt;0,H36-D36,0)</f>
        <v>846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1839</v>
      </c>
      <c r="D42" s="244">
        <f>+IF((H36-D36-D38)&gt;0,H36-D36-D38,0)</f>
        <v>846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1839</v>
      </c>
      <c r="D44" s="268">
        <f>IF(H42=0,IF(D42-D43&gt;0,D42-D43+H43,0),IF(H42-H43&lt;0,H43-H42+D42,0))</f>
        <v>846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4383</v>
      </c>
      <c r="D45" s="631">
        <f>D36+D38+D42</f>
        <v>2716</v>
      </c>
      <c r="E45" s="270" t="s">
        <v>373</v>
      </c>
      <c r="F45" s="272" t="s">
        <v>374</v>
      </c>
      <c r="G45" s="630">
        <f>G42+G36</f>
        <v>4383</v>
      </c>
      <c r="H45" s="631">
        <f>H42+H36</f>
        <v>2716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19.01.2024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1405</v>
      </c>
      <c r="D11" s="197">
        <v>1370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-384</v>
      </c>
      <c r="D12" s="197">
        <v>-245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7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724-146</f>
        <v>578</v>
      </c>
      <c r="D15" s="197">
        <f>5-4421</f>
        <v>-4416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-523</f>
        <v>-523</v>
      </c>
      <c r="D20" s="197">
        <f>153-644</f>
        <v>-491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1030</v>
      </c>
      <c r="D21" s="659">
        <f>SUM(D11:D20)</f>
        <v>-3848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-8032</v>
      </c>
      <c r="D23" s="197">
        <v>-5097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536</v>
      </c>
      <c r="D24" s="197">
        <v>9210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-5545</f>
        <v>-5545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7329-12500</f>
        <v>-5171</v>
      </c>
      <c r="D32" s="197">
        <f>1077-2154</f>
        <v>-1077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-18212</v>
      </c>
      <c r="D33" s="659">
        <f>SUM(D23:D32)</f>
        <v>3036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22000</f>
        <v>22000</v>
      </c>
      <c r="D37" s="197">
        <v>5607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-3274</v>
      </c>
      <c r="D38" s="197">
        <v>-7798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-1168</v>
      </c>
      <c r="D40" s="197">
        <v>-1032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-72</v>
      </c>
      <c r="D42" s="197">
        <v>-97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17486</v>
      </c>
      <c r="D43" s="661">
        <f>SUM(D35:D42)</f>
        <v>-3320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304</v>
      </c>
      <c r="D44" s="307">
        <f>D43+D33+D21</f>
        <v>-4132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173</v>
      </c>
      <c r="D45" s="309">
        <v>4305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477</v>
      </c>
      <c r="D46" s="311">
        <f>D45+D44</f>
        <v>173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477</v>
      </c>
      <c r="D47" s="298">
        <v>173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19.01.2024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13346</v>
      </c>
      <c r="J13" s="584">
        <f>'1-Баланс'!H30+'1-Баланс'!H33</f>
        <v>0</v>
      </c>
      <c r="K13" s="585"/>
      <c r="L13" s="584">
        <f>SUM(C13:K13)</f>
        <v>14840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13346</v>
      </c>
      <c r="J17" s="653">
        <f t="shared" si="2"/>
        <v>0</v>
      </c>
      <c r="K17" s="653">
        <f t="shared" si="2"/>
        <v>0</v>
      </c>
      <c r="L17" s="584">
        <f t="shared" si="1"/>
        <v>14840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1839</v>
      </c>
      <c r="J18" s="584">
        <f>+'1-Баланс'!G33</f>
        <v>0</v>
      </c>
      <c r="K18" s="585"/>
      <c r="L18" s="584">
        <f t="shared" si="1"/>
        <v>1839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15185</v>
      </c>
      <c r="J31" s="653">
        <f t="shared" si="6"/>
        <v>0</v>
      </c>
      <c r="K31" s="653">
        <f t="shared" si="6"/>
        <v>0</v>
      </c>
      <c r="L31" s="584">
        <f t="shared" si="1"/>
        <v>16679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15185</v>
      </c>
      <c r="J34" s="587">
        <f t="shared" si="7"/>
        <v>0</v>
      </c>
      <c r="K34" s="587">
        <f t="shared" si="7"/>
        <v>0</v>
      </c>
      <c r="L34" s="651">
        <f t="shared" si="1"/>
        <v>16679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19.01.2024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31.12.2023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1002</v>
      </c>
      <c r="B12" s="679" t="s">
        <v>1003</v>
      </c>
      <c r="C12" s="92">
        <v>1700</v>
      </c>
      <c r="D12" s="92">
        <v>100</v>
      </c>
      <c r="E12" s="92"/>
      <c r="F12" s="469">
        <f>C12-E12</f>
        <v>1700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1700</v>
      </c>
      <c r="D27" s="472"/>
      <c r="E27" s="472">
        <f>SUM(E12:E26)</f>
        <v>0</v>
      </c>
      <c r="F27" s="472">
        <f>SUM(F12:F26)</f>
        <v>1700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1700</v>
      </c>
      <c r="D79" s="472"/>
      <c r="E79" s="472">
        <f>E78+E61+E44+E27</f>
        <v>0</v>
      </c>
      <c r="F79" s="472">
        <f>F78+F61+F44+F27</f>
        <v>1700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19.01.2024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35732</v>
      </c>
      <c r="E20" s="328">
        <v>13815</v>
      </c>
      <c r="F20" s="328"/>
      <c r="G20" s="329">
        <f t="shared" si="2"/>
        <v>49547</v>
      </c>
      <c r="H20" s="328">
        <v>2590</v>
      </c>
      <c r="I20" s="328">
        <v>7</v>
      </c>
      <c r="J20" s="329">
        <f t="shared" si="3"/>
        <v>52130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52130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1700</v>
      </c>
      <c r="F30" s="335">
        <f t="shared" si="6"/>
        <v>0</v>
      </c>
      <c r="G30" s="336">
        <f t="shared" si="2"/>
        <v>1700</v>
      </c>
      <c r="H30" s="335">
        <f t="shared" si="6"/>
        <v>0</v>
      </c>
      <c r="I30" s="335">
        <f t="shared" si="6"/>
        <v>0</v>
      </c>
      <c r="J30" s="336">
        <f t="shared" si="3"/>
        <v>1700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1700</v>
      </c>
    </row>
    <row r="31" spans="1:18" ht="15.75">
      <c r="A31" s="339"/>
      <c r="B31" s="321" t="s">
        <v>108</v>
      </c>
      <c r="C31" s="152" t="s">
        <v>563</v>
      </c>
      <c r="D31" s="328"/>
      <c r="E31" s="328">
        <v>1700</v>
      </c>
      <c r="F31" s="328"/>
      <c r="G31" s="329">
        <f t="shared" si="2"/>
        <v>1700</v>
      </c>
      <c r="H31" s="328"/>
      <c r="I31" s="328"/>
      <c r="J31" s="329">
        <f t="shared" si="3"/>
        <v>1700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1700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1700</v>
      </c>
      <c r="F41" s="330">
        <f t="shared" si="10"/>
        <v>0</v>
      </c>
      <c r="G41" s="329">
        <f t="shared" si="2"/>
        <v>1700</v>
      </c>
      <c r="H41" s="330">
        <f t="shared" si="10"/>
        <v>0</v>
      </c>
      <c r="I41" s="330">
        <f t="shared" si="10"/>
        <v>0</v>
      </c>
      <c r="J41" s="329">
        <f t="shared" si="3"/>
        <v>1700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1700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35732</v>
      </c>
      <c r="E43" s="349">
        <f>E19+E20+E22+E28+E41+E42</f>
        <v>15515</v>
      </c>
      <c r="F43" s="349">
        <f aca="true" t="shared" si="11" ref="F43:R43">F19+F20+F22+F28+F41+F42</f>
        <v>0</v>
      </c>
      <c r="G43" s="349">
        <f t="shared" si="11"/>
        <v>51247</v>
      </c>
      <c r="H43" s="349">
        <f t="shared" si="11"/>
        <v>2590</v>
      </c>
      <c r="I43" s="349">
        <f t="shared" si="11"/>
        <v>7</v>
      </c>
      <c r="J43" s="349">
        <f t="shared" si="11"/>
        <v>53830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53830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19.01.2024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8861</v>
      </c>
      <c r="D18" s="362">
        <f>+D19+D20</f>
        <v>0</v>
      </c>
      <c r="E18" s="369">
        <f t="shared" si="0"/>
        <v>8861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8861</v>
      </c>
      <c r="D20" s="368"/>
      <c r="E20" s="369">
        <f t="shared" si="0"/>
        <v>8861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8861</v>
      </c>
      <c r="D21" s="440">
        <f>D13+D17+D18</f>
        <v>0</v>
      </c>
      <c r="E21" s="441">
        <f>E13+E17+E18</f>
        <v>8861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6746</v>
      </c>
      <c r="D31" s="368">
        <v>6746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10</v>
      </c>
      <c r="D37" s="368">
        <v>10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6759</v>
      </c>
      <c r="D45" s="438">
        <f>D26+D30+D31+D33+D32+D34+D35+D40</f>
        <v>6759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15620</v>
      </c>
      <c r="D46" s="444">
        <f>D45+D23+D21+D11</f>
        <v>6759</v>
      </c>
      <c r="E46" s="445">
        <f>E45+E23+E21+E11</f>
        <v>8861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13731</v>
      </c>
      <c r="D58" s="138">
        <f>D59+D61</f>
        <v>0</v>
      </c>
      <c r="E58" s="136">
        <f t="shared" si="1"/>
        <v>13731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13731</v>
      </c>
      <c r="D59" s="197"/>
      <c r="E59" s="136">
        <f t="shared" si="1"/>
        <v>13731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22000</v>
      </c>
      <c r="D65" s="197"/>
      <c r="E65" s="136">
        <f t="shared" si="1"/>
        <v>22000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35731</v>
      </c>
      <c r="D68" s="435">
        <f>D54+D58+D63+D64+D65+D66</f>
        <v>0</v>
      </c>
      <c r="E68" s="436">
        <f t="shared" si="1"/>
        <v>35731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14606</v>
      </c>
      <c r="D77" s="138">
        <f>D78+D80</f>
        <v>14606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14606</v>
      </c>
      <c r="D78" s="197">
        <v>14606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2457</v>
      </c>
      <c r="D82" s="138">
        <f>SUM(D83:D86)</f>
        <v>2457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2457</v>
      </c>
      <c r="D84" s="197">
        <v>2457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11898</v>
      </c>
      <c r="D87" s="134">
        <f>SUM(D88:D92)+D96</f>
        <v>11898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10831</v>
      </c>
      <c r="D89" s="197">
        <v>10831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1067</v>
      </c>
      <c r="D90" s="197">
        <v>1067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</v>
      </c>
      <c r="D97" s="197">
        <v>18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28979</v>
      </c>
      <c r="D98" s="433">
        <f>D87+D82+D77+D73+D97</f>
        <v>28979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64710</v>
      </c>
      <c r="D99" s="427">
        <f>D98+D70+D68</f>
        <v>28979</v>
      </c>
      <c r="E99" s="427">
        <f>E98+E70+E68</f>
        <v>35731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19.01.2024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30500</v>
      </c>
      <c r="D17" s="449"/>
      <c r="E17" s="449"/>
      <c r="F17" s="449">
        <v>1700</v>
      </c>
      <c r="G17" s="449"/>
      <c r="H17" s="449"/>
      <c r="I17" s="450">
        <f t="shared" si="0"/>
        <v>1700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30500</v>
      </c>
      <c r="D18" s="456">
        <f t="shared" si="1"/>
        <v>0</v>
      </c>
      <c r="E18" s="456">
        <f t="shared" si="1"/>
        <v>0</v>
      </c>
      <c r="F18" s="456">
        <f t="shared" si="1"/>
        <v>1700</v>
      </c>
      <c r="G18" s="456">
        <f t="shared" si="1"/>
        <v>0</v>
      </c>
      <c r="H18" s="456">
        <f t="shared" si="1"/>
        <v>0</v>
      </c>
      <c r="I18" s="457">
        <f t="shared" si="0"/>
        <v>1700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19.01.2024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2024-01-19T15:03:51Z</dcterms:modified>
  <cp:category/>
  <cp:version/>
  <cp:contentType/>
  <cp:contentStatus/>
</cp:coreProperties>
</file>